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30" windowWidth="27795" windowHeight="12090"/>
  </bookViews>
  <sheets>
    <sheet name="Energia i Paliwo" sheetId="2" r:id="rId1"/>
    <sheet name="SPRAWNOŚĆ i PES" sheetId="1" r:id="rId2"/>
  </sheets>
  <calcPr calcId="145621"/>
</workbook>
</file>

<file path=xl/calcChain.xml><?xml version="1.0" encoding="utf-8"?>
<calcChain xmlns="http://schemas.openxmlformats.org/spreadsheetml/2006/main">
  <c r="E15" i="2" l="1"/>
  <c r="M6" i="1" l="1"/>
  <c r="C4" i="2"/>
  <c r="C5" i="2"/>
  <c r="C6" i="2"/>
  <c r="C7" i="2"/>
  <c r="C8" i="2"/>
  <c r="C9" i="2"/>
  <c r="C10" i="2"/>
  <c r="C11" i="2"/>
  <c r="C12" i="2"/>
  <c r="C13" i="2"/>
  <c r="C14" i="2"/>
  <c r="C3" i="2"/>
  <c r="C15" i="2"/>
  <c r="M4" i="1"/>
  <c r="M5" i="1"/>
  <c r="E4" i="2"/>
  <c r="E5" i="2"/>
  <c r="E6" i="2"/>
  <c r="E7" i="2"/>
  <c r="E8" i="2"/>
  <c r="E9" i="2"/>
  <c r="E10" i="2"/>
  <c r="E11" i="2"/>
  <c r="E12" i="2"/>
  <c r="E13" i="2"/>
  <c r="E14" i="2"/>
  <c r="E3" i="2"/>
  <c r="G4" i="2"/>
  <c r="G5" i="2"/>
  <c r="G6" i="2"/>
  <c r="G7" i="2"/>
  <c r="G8" i="2"/>
  <c r="G9" i="2"/>
  <c r="G10" i="2"/>
  <c r="G11" i="2"/>
  <c r="G12" i="2"/>
  <c r="G13" i="2"/>
  <c r="G14" i="2"/>
  <c r="G3" i="2"/>
  <c r="D15" i="2"/>
  <c r="F15" i="2"/>
  <c r="B15" i="2"/>
  <c r="G15" i="2" l="1"/>
  <c r="M14" i="1"/>
  <c r="M10" i="1" s="1"/>
  <c r="M15" i="1"/>
  <c r="M12" i="1" l="1"/>
  <c r="M8" i="1" s="1"/>
  <c r="M2" i="1"/>
</calcChain>
</file>

<file path=xl/sharedStrings.xml><?xml version="1.0" encoding="utf-8"?>
<sst xmlns="http://schemas.openxmlformats.org/spreadsheetml/2006/main" count="65" uniqueCount="55">
  <si>
    <t>n = (3,6  * Ab + Quq) * 100% / (Qb - Qbck)</t>
  </si>
  <si>
    <t>Średnioroczna sprawność wyrażona w %</t>
  </si>
  <si>
    <t>Ab</t>
  </si>
  <si>
    <t>Quq</t>
  </si>
  <si>
    <t>Qb</t>
  </si>
  <si>
    <t>Qbck</t>
  </si>
  <si>
    <t>ilość energii chemicznej paliw zużytych w jednostce kogeneracji, wyrażoną w GJ</t>
  </si>
  <si>
    <t>ilość energii chemicznej paliw zużytych do wytworzenia ciepła użytkowego w jednostce kogeneracji poza procesem kogeneracji, wyrażoną w GJ</t>
  </si>
  <si>
    <t>MWh</t>
  </si>
  <si>
    <t>GJ</t>
  </si>
  <si>
    <t>PES</t>
  </si>
  <si>
    <t>nqc</t>
  </si>
  <si>
    <t>nrefc</t>
  </si>
  <si>
    <t>nqe</t>
  </si>
  <si>
    <t>nrefe</t>
  </si>
  <si>
    <t>{ 1 – [ 1 / (nqc /nrefc   +   nqe / nrefe)]} x 100</t>
  </si>
  <si>
    <t>%</t>
  </si>
  <si>
    <t>Qbq</t>
  </si>
  <si>
    <t>Abq</t>
  </si>
  <si>
    <t>Qbek</t>
  </si>
  <si>
    <t>ilość energii chemicznej paliw zużytych do wytworzenia energii elektrycznej w jednostce kogeneracji poza procesem kogeneracji, wyrażona w GJ</t>
  </si>
  <si>
    <t>referencyjną wartość sprawności dla wytwarzania rozdzielonego dla ciepła, wyrażoną w procentach (zgodnie z załącznikiem nr 2  do Rozporządzenia Ministra Gospodarki z dnia 10 grudnia 2014 r. w sprawie sposobu oblicznia danych podanych we wniosku o wydanie świadectwa pochodzenia z kogeneracji oraz szczegółowego zakresu obowiązku potwierdzania danych dotyczących ilości energii elektrycznej wytworzonej w wysokosprawnej kogeneracji)</t>
  </si>
  <si>
    <t>referencyjną wartość sprawności dla wytwarzania rozdzielonego dla energii elektrycznej, wyrażoną w procentach (zgodnie z załącznikiem nr 2  do Rozporządzenia Ministra Gospodarki z dnia 10 grudnia 2014 r. w sprawie sposobu oblicznia danych podanych we wniosku o wydanie świadectwa pochodzenia z kogeneracji oraz szczegółowego zakresu obowiązku potwierdzania danych dotyczących ilości energii elektrycznej wytworzonej w wysokosprawnej kogeneracji)</t>
  </si>
  <si>
    <t>ilość energii elektrycznej z kogeneracji, wyrażona w MWh obliczona zgodnie z art.. 3 pkt 36 ustawy z dnia 10 kwietnia 1997 r. Prawo Energetyczne</t>
  </si>
  <si>
    <r>
      <rPr>
        <b/>
        <sz val="14"/>
        <color theme="1"/>
        <rFont val="Calibri"/>
        <family val="2"/>
        <charset val="238"/>
        <scheme val="minor"/>
      </rPr>
      <t>Typ jednostki kogeneracyjnej (zgodnie z Załącznikiem I Częścią II do Dyrektywy Parlamentu Europejskiego i Rady 2012/27/UE z dnia 25 października 2012 r. w sprawie efektywności energetycznej, zmiany dyrektyw 2009/125/WE i 2010/30/UE oraz uchylenia dyrektyw 2004/8/WE i 2006/32/WE):</t>
    </r>
    <r>
      <rPr>
        <sz val="11"/>
        <color theme="1"/>
        <rFont val="Calibri"/>
        <family val="2"/>
        <charset val="238"/>
        <scheme val="minor"/>
      </rPr>
      <t xml:space="preserve">
a) turbina gazowa w układzie kombinowanym z odzyskiem ciepła;
b) turbina parowa przeciwprężna;
c) turbina parowa upustowo-kondensacyjna;
d) turbina gazowa z odzyskiem ciepła;
e) silnik spalinowy;
f) mikroturbiny;
g) silniki Stirlinga;
h) ogniwa paliwowe;
i) silniki parowe;
j) organiczny obieg Rankine’a;
k) pozostałe rodzaje technologii lub ich kombinacje spełniające definicję przedstawioną w art. 2 pkt 30.</t>
    </r>
  </si>
  <si>
    <t>Należy wpisać typ jednostki kogeneracyjnej</t>
  </si>
  <si>
    <t>całkowitą ilość energii elektrycznej brutto, rozumianą jako sumę ilości wytworzonej energii elektrycznej brutto i ilości energii elektrycznej odpowiadającej energii mechanicznej brutto, wytworzonych w jednostce kogeneracji, w [MWh].
Ilość wytworzonej energii elektrycznej brutto oblicza się jako sumę ilości wytworzonej energii elektrycznej brutto zmierzonej na zaciskach generatorów lub ogniw paliwowych wchodzących w skład jednostki kogeneracji.
Ilość energii elektrycznej odpowiadającej energii mechanicznej brutto wytworzonej w jednostce kogeneracji oblicza się jako sumę ilości energii wykorzystanej na potrzeby własne jednostki kogeneracji do bezpośredniego napędzania urządzeń lub dostarczonej na zewnątrz tej jednostki. Energię mechaniczną przelicza się na energię elektryczną w stosunku 1:1</t>
  </si>
  <si>
    <t>ilość ciepła użytkowego wytworzonego w kogeneracji w jednostce kogeneracji, dostarczonego do sieci ciepłowniczej lub procesu produkcyjnego, wyrażoną w GJ.
Ilość ciepła użytkowego w kogeneracji, oznaczona symbolem Quq, o którym mowa w ust. 1, obejmuje ilość ciepła użytkowego w kogeneracji uzyskanego z upustów i wylotów turbin parowych, kotłów odzysknicowych, ciepłowniczych turbin gazowych i silników spalinowych, stanowiących wyodrębniony zespół urządzeń jednostki kogeneracji, oraz dostarczonego do instalacji lub sieci ciepłowniczej i przeznaczonego:
1) do ogrzewania budynków i przygotowania ciepłej wody użytkowej;
2) do przemysłowych procesów technologicznych;
3) dla obiektów wykorzystywanych do produkcji rolnej, roślinnej lub zwierzęcej, w celu zapewnienia odpowiedniej temperatury
i wilgotności w tych obiektach;
4) do wytwarzania chłodu w przypadkach, o których mowa w pkt 1–3.</t>
  </si>
  <si>
    <t>sprawność wytwarzania ciepła użytkowego w kogeneracji, wyrażoną w procentach l (100% * Quq/Qbq)</t>
  </si>
  <si>
    <t>sprawność wytwarzania energii elektrycznej z kogeneracji, wyrażoną w procentach (100%*3,6*Abq/Qbq)</t>
  </si>
  <si>
    <t>ilość energii chemicznej paliw zużytych do wytwarzania energii elektrycznej z kogeneracji i ciepła użytkowego w kogeneracji, wyrażona w GJ (Qb-Qbck-Qbek)</t>
  </si>
  <si>
    <t>UWAGI</t>
  </si>
  <si>
    <t>Miesiąc</t>
  </si>
  <si>
    <t>styczeń</t>
  </si>
  <si>
    <t>luty</t>
  </si>
  <si>
    <t>marzec</t>
  </si>
  <si>
    <t>kwiecień</t>
  </si>
  <si>
    <t>maj</t>
  </si>
  <si>
    <t>czerwiec</t>
  </si>
  <si>
    <t>lipiec</t>
  </si>
  <si>
    <t>sierpień</t>
  </si>
  <si>
    <t>wrzesień</t>
  </si>
  <si>
    <t>październik</t>
  </si>
  <si>
    <t>listopad</t>
  </si>
  <si>
    <t>grudzień</t>
  </si>
  <si>
    <t>RAZEM</t>
  </si>
  <si>
    <t>Zużycie paliwa w MWh</t>
  </si>
  <si>
    <t>Produkcja energii cieplnej [GJ]</t>
  </si>
  <si>
    <t>Produkcja energii elektrycznej [MWh]</t>
  </si>
  <si>
    <t>Produkcja energii użytkowej [MWh]</t>
  </si>
  <si>
    <t>Przeliczenie produkcji energii cieplnej [MWh]</t>
  </si>
  <si>
    <t>Przeliczenie zużycia paliwa na  [GJ]</t>
  </si>
  <si>
    <t>Łączna produkcja energii i zużycie paliwa</t>
  </si>
  <si>
    <t>energia chemiczna paliwa</t>
  </si>
  <si>
    <t>wartoś oporwa gazu</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</si>
</sst>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charset val="238"/>
      <scheme val="minor"/>
    </font>
    <font>
      <sz val="11"/>
      <color theme="1"/>
      <name val="Calibri"/>
      <family val="2"/>
      <charset val="238"/>
      <scheme val="minor"/>
    </font>
    <font>
      <b/>
      <sz val="14"/>
      <color theme="1"/>
      <name val="Calibri"/>
      <family val="2"/>
      <charset val="238"/>
      <scheme val="minor"/>
    </font>
    <font>
      <i/>
      <sz val="11"/>
      <color theme="1"/>
      <name val="Calibri"/>
      <family val="2"/>
      <charset val="238"/>
      <scheme val="minor"/>
    </font>
    <font>
      <sz val="14"/>
      <color theme="1"/>
      <name val="Calibri"/>
      <family val="2"/>
      <charset val="238"/>
      <scheme val="minor"/>
    </font>
  </fonts>
  <fills count="4">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9" fontId="1" fillId="0" borderId="0" applyFont="0" applyFill="0" applyBorder="0" applyAlignment="0" applyProtection="0"/>
  </cellStyleXfs>
  <cellXfs count="32">
    <xf numFmtId="0" fontId="0" fillId="0" borderId="0" xfId="0"/>
    <xf numFmtId="0" fontId="0" fillId="0" borderId="0" xfId="0" applyAlignment="1">
      <alignment vertical="center"/>
    </xf>
    <xf numFmtId="10" fontId="0" fillId="0" borderId="0" xfId="0" applyNumberFormat="1" applyAlignment="1">
      <alignment vertical="center"/>
    </xf>
    <xf numFmtId="10" fontId="0" fillId="0" borderId="0" xfId="1" applyNumberFormat="1" applyFont="1" applyAlignment="1">
      <alignment vertical="center"/>
    </xf>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vertical="center"/>
    </xf>
    <xf numFmtId="10" fontId="0" fillId="0" borderId="1" xfId="0" applyNumberFormat="1" applyBorder="1" applyAlignment="1">
      <alignment vertical="center"/>
    </xf>
    <xf numFmtId="0" fontId="2" fillId="2" borderId="1" xfId="0" applyFont="1" applyFill="1" applyBorder="1" applyAlignment="1">
      <alignment vertical="center"/>
    </xf>
    <xf numFmtId="0" fontId="0" fillId="2" borderId="1" xfId="0" applyFill="1" applyBorder="1" applyAlignment="1">
      <alignment horizontal="center" vertical="center"/>
    </xf>
    <xf numFmtId="0" fontId="0" fillId="2" borderId="1" xfId="0" applyFill="1" applyBorder="1" applyAlignment="1">
      <alignment vertical="center"/>
    </xf>
    <xf numFmtId="10" fontId="0" fillId="2" borderId="1" xfId="1" applyNumberFormat="1" applyFont="1" applyFill="1" applyBorder="1" applyAlignment="1">
      <alignment vertical="center"/>
    </xf>
    <xf numFmtId="10" fontId="2" fillId="3" borderId="1" xfId="1" applyNumberFormat="1" applyFont="1" applyFill="1" applyBorder="1" applyAlignment="1">
      <alignment vertical="center"/>
    </xf>
    <xf numFmtId="0" fontId="0" fillId="0" borderId="0" xfId="0" applyAlignment="1">
      <alignment vertical="center" wrapText="1"/>
    </xf>
    <xf numFmtId="2" fontId="0" fillId="0" borderId="1" xfId="0" applyNumberFormat="1" applyBorder="1" applyAlignment="1">
      <alignment vertical="center"/>
    </xf>
    <xf numFmtId="0" fontId="0" fillId="0" borderId="1" xfId="0" applyBorder="1" applyAlignment="1">
      <alignment vertical="center" wrapText="1"/>
    </xf>
    <xf numFmtId="2" fontId="0" fillId="2" borderId="1" xfId="0" applyNumberFormat="1" applyFill="1" applyBorder="1" applyAlignment="1">
      <alignment vertical="center" wrapText="1"/>
    </xf>
    <xf numFmtId="2" fontId="0" fillId="0" borderId="1" xfId="0" applyNumberFormat="1" applyBorder="1" applyAlignment="1">
      <alignment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4" fillId="3" borderId="1" xfId="0" applyFont="1" applyFill="1" applyBorder="1" applyAlignment="1">
      <alignment vertical="center" wrapText="1"/>
    </xf>
    <xf numFmtId="2" fontId="4" fillId="3" borderId="1" xfId="0" applyNumberFormat="1" applyFont="1" applyFill="1" applyBorder="1" applyAlignment="1">
      <alignment vertical="center" wrapText="1"/>
    </xf>
    <xf numFmtId="0" fontId="2" fillId="0" borderId="5" xfId="0" applyFont="1" applyBorder="1" applyAlignment="1">
      <alignment horizontal="center" vertical="center" wrapText="1"/>
    </xf>
    <xf numFmtId="10" fontId="2" fillId="3" borderId="1" xfId="1" applyNumberFormat="1" applyFont="1" applyFill="1" applyBorder="1" applyAlignment="1">
      <alignment horizontal="center" vertical="center"/>
    </xf>
    <xf numFmtId="0" fontId="3" fillId="0" borderId="1" xfId="0" applyFont="1" applyBorder="1" applyAlignment="1">
      <alignment horizontal="center" vertical="center" wrapText="1"/>
    </xf>
    <xf numFmtId="0" fontId="2" fillId="3" borderId="1" xfId="0" applyFont="1" applyFill="1" applyBorder="1" applyAlignment="1">
      <alignment horizontal="center" vertical="center"/>
    </xf>
    <xf numFmtId="0" fontId="0" fillId="3" borderId="1" xfId="0" applyFill="1" applyBorder="1" applyAlignment="1">
      <alignment horizontal="center" vertical="center"/>
    </xf>
    <xf numFmtId="10" fontId="2" fillId="3" borderId="1" xfId="1" applyNumberFormat="1" applyFont="1" applyFill="1" applyBorder="1" applyAlignment="1">
      <alignment vertical="center"/>
    </xf>
    <xf numFmtId="0" fontId="0" fillId="2" borderId="1" xfId="0" applyFill="1" applyBorder="1" applyAlignment="1">
      <alignment vertical="center" wrapText="1"/>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cellXfs>
  <cellStyles count="2">
    <cellStyle name="Normalny" xfId="0" builtinId="0"/>
    <cellStyle name="Procentowy"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tabSelected="1" workbookViewId="0">
      <selection activeCell="F26" sqref="F26"/>
    </sheetView>
  </sheetViews>
  <sheetFormatPr defaultRowHeight="15" x14ac:dyDescent="0.25"/>
  <cols>
    <col min="1" max="1" width="16.28515625" style="13" customWidth="1"/>
    <col min="2" max="3" width="22.7109375" style="13" customWidth="1"/>
    <col min="4" max="4" width="21" style="13" customWidth="1"/>
    <col min="5" max="5" width="30.85546875" style="13" customWidth="1"/>
    <col min="6" max="6" width="20.42578125" style="13" customWidth="1"/>
    <col min="7" max="7" width="26.85546875" style="13" customWidth="1"/>
    <col min="8" max="16384" width="9.140625" style="13"/>
  </cols>
  <sheetData>
    <row r="1" spans="1:7" ht="18.75" x14ac:dyDescent="0.25">
      <c r="A1" s="22" t="s">
        <v>52</v>
      </c>
      <c r="B1" s="22"/>
      <c r="C1" s="22"/>
      <c r="D1" s="22"/>
      <c r="E1" s="22"/>
      <c r="F1" s="22"/>
      <c r="G1" s="22"/>
    </row>
    <row r="2" spans="1:7" ht="75" x14ac:dyDescent="0.25">
      <c r="A2" s="18" t="s">
        <v>32</v>
      </c>
      <c r="B2" s="18" t="s">
        <v>46</v>
      </c>
      <c r="C2" s="18" t="s">
        <v>51</v>
      </c>
      <c r="D2" s="18" t="s">
        <v>47</v>
      </c>
      <c r="E2" s="18" t="s">
        <v>50</v>
      </c>
      <c r="F2" s="18" t="s">
        <v>48</v>
      </c>
      <c r="G2" s="18" t="s">
        <v>49</v>
      </c>
    </row>
    <row r="3" spans="1:7" ht="18.75" x14ac:dyDescent="0.25">
      <c r="A3" s="19" t="s">
        <v>33</v>
      </c>
      <c r="B3" s="15"/>
      <c r="C3" s="16">
        <f>B3*3.6</f>
        <v>0</v>
      </c>
      <c r="D3" s="17"/>
      <c r="E3" s="16">
        <f>D3*0.2777777778</f>
        <v>0</v>
      </c>
      <c r="F3" s="15"/>
      <c r="G3" s="16">
        <f>E3+F3</f>
        <v>0</v>
      </c>
    </row>
    <row r="4" spans="1:7" ht="18.75" x14ac:dyDescent="0.25">
      <c r="A4" s="19" t="s">
        <v>34</v>
      </c>
      <c r="B4" s="15"/>
      <c r="C4" s="16">
        <f t="shared" ref="C4:C14" si="0">B4*3.6</f>
        <v>0</v>
      </c>
      <c r="D4" s="17"/>
      <c r="E4" s="16">
        <f t="shared" ref="E4:E14" si="1">D4*0.2777777778</f>
        <v>0</v>
      </c>
      <c r="F4" s="15"/>
      <c r="G4" s="16">
        <f t="shared" ref="G4:G14" si="2">E4+F4</f>
        <v>0</v>
      </c>
    </row>
    <row r="5" spans="1:7" ht="18.75" x14ac:dyDescent="0.25">
      <c r="A5" s="19" t="s">
        <v>35</v>
      </c>
      <c r="B5" s="15"/>
      <c r="C5" s="16">
        <f t="shared" si="0"/>
        <v>0</v>
      </c>
      <c r="D5" s="17"/>
      <c r="E5" s="16">
        <f t="shared" si="1"/>
        <v>0</v>
      </c>
      <c r="F5" s="15"/>
      <c r="G5" s="16">
        <f t="shared" si="2"/>
        <v>0</v>
      </c>
    </row>
    <row r="6" spans="1:7" ht="18.75" x14ac:dyDescent="0.25">
      <c r="A6" s="19" t="s">
        <v>36</v>
      </c>
      <c r="B6" s="15"/>
      <c r="C6" s="16">
        <f t="shared" si="0"/>
        <v>0</v>
      </c>
      <c r="D6" s="17"/>
      <c r="E6" s="16">
        <f t="shared" si="1"/>
        <v>0</v>
      </c>
      <c r="F6" s="15"/>
      <c r="G6" s="16">
        <f t="shared" si="2"/>
        <v>0</v>
      </c>
    </row>
    <row r="7" spans="1:7" ht="18.75" x14ac:dyDescent="0.25">
      <c r="A7" s="19" t="s">
        <v>37</v>
      </c>
      <c r="B7" s="15">
        <v>376.62950000000001</v>
      </c>
      <c r="C7" s="16">
        <f t="shared" si="0"/>
        <v>1355.8662000000002</v>
      </c>
      <c r="D7" s="17">
        <v>579.66999999999996</v>
      </c>
      <c r="E7" s="16">
        <f t="shared" si="1"/>
        <v>161.01944445732599</v>
      </c>
      <c r="F7" s="15">
        <v>150.18362999999999</v>
      </c>
      <c r="G7" s="16">
        <f t="shared" si="2"/>
        <v>311.20307445732601</v>
      </c>
    </row>
    <row r="8" spans="1:7" ht="18.75" x14ac:dyDescent="0.25">
      <c r="A8" s="19" t="s">
        <v>38</v>
      </c>
      <c r="B8" s="15">
        <v>1454.7558300000001</v>
      </c>
      <c r="C8" s="16">
        <f t="shared" si="0"/>
        <v>5237.1209880000006</v>
      </c>
      <c r="D8" s="17">
        <v>2239</v>
      </c>
      <c r="E8" s="16">
        <f t="shared" si="1"/>
        <v>621.94444449420007</v>
      </c>
      <c r="F8" s="15">
        <v>580.09397999999999</v>
      </c>
      <c r="G8" s="16">
        <f t="shared" si="2"/>
        <v>1202.0384244942002</v>
      </c>
    </row>
    <row r="9" spans="1:7" ht="18.75" x14ac:dyDescent="0.25">
      <c r="A9" s="19" t="s">
        <v>39</v>
      </c>
      <c r="B9" s="15">
        <v>1438.5124599999999</v>
      </c>
      <c r="C9" s="16">
        <f t="shared" si="0"/>
        <v>5178.6448559999999</v>
      </c>
      <c r="D9" s="17">
        <v>2214</v>
      </c>
      <c r="E9" s="16">
        <f t="shared" si="1"/>
        <v>615.00000004920003</v>
      </c>
      <c r="F9" s="15">
        <v>573.61681999999996</v>
      </c>
      <c r="G9" s="16">
        <f t="shared" si="2"/>
        <v>1188.6168200492</v>
      </c>
    </row>
    <row r="10" spans="1:7" ht="18.75" x14ac:dyDescent="0.25">
      <c r="A10" s="19" t="s">
        <v>40</v>
      </c>
      <c r="B10" s="15">
        <v>1377.65398</v>
      </c>
      <c r="C10" s="16">
        <f t="shared" si="0"/>
        <v>4959.5543280000002</v>
      </c>
      <c r="D10" s="17">
        <v>2120.33</v>
      </c>
      <c r="E10" s="16">
        <f t="shared" si="1"/>
        <v>588.98055560267403</v>
      </c>
      <c r="F10" s="15">
        <v>549.34907999999996</v>
      </c>
      <c r="G10" s="16">
        <f t="shared" si="2"/>
        <v>1138.329635602674</v>
      </c>
    </row>
    <row r="11" spans="1:7" ht="18.75" x14ac:dyDescent="0.25">
      <c r="A11" s="19" t="s">
        <v>41</v>
      </c>
      <c r="B11" s="15">
        <v>1139.20138</v>
      </c>
      <c r="C11" s="16">
        <f t="shared" si="0"/>
        <v>4101.1249680000001</v>
      </c>
      <c r="D11" s="17">
        <v>1753.33</v>
      </c>
      <c r="E11" s="16">
        <f t="shared" si="1"/>
        <v>487.03611115007402</v>
      </c>
      <c r="F11" s="15">
        <v>454.26445000000001</v>
      </c>
      <c r="G11" s="16">
        <f t="shared" si="2"/>
        <v>941.30056115007403</v>
      </c>
    </row>
    <row r="12" spans="1:7" ht="18.75" x14ac:dyDescent="0.25">
      <c r="A12" s="19" t="s">
        <v>42</v>
      </c>
      <c r="B12" s="15"/>
      <c r="C12" s="16">
        <f t="shared" si="0"/>
        <v>0</v>
      </c>
      <c r="D12" s="17"/>
      <c r="E12" s="16">
        <f t="shared" si="1"/>
        <v>0</v>
      </c>
      <c r="F12" s="15"/>
      <c r="G12" s="16">
        <f t="shared" si="2"/>
        <v>0</v>
      </c>
    </row>
    <row r="13" spans="1:7" ht="18.75" x14ac:dyDescent="0.25">
      <c r="A13" s="19" t="s">
        <v>43</v>
      </c>
      <c r="B13" s="15"/>
      <c r="C13" s="16">
        <f t="shared" si="0"/>
        <v>0</v>
      </c>
      <c r="D13" s="17"/>
      <c r="E13" s="16">
        <f t="shared" si="1"/>
        <v>0</v>
      </c>
      <c r="F13" s="15"/>
      <c r="G13" s="16">
        <f t="shared" si="2"/>
        <v>0</v>
      </c>
    </row>
    <row r="14" spans="1:7" ht="18.75" x14ac:dyDescent="0.25">
      <c r="A14" s="19" t="s">
        <v>44</v>
      </c>
      <c r="B14" s="15"/>
      <c r="C14" s="16">
        <f t="shared" si="0"/>
        <v>0</v>
      </c>
      <c r="D14" s="17"/>
      <c r="E14" s="16">
        <f t="shared" si="1"/>
        <v>0</v>
      </c>
      <c r="F14" s="15"/>
      <c r="G14" s="16">
        <f t="shared" si="2"/>
        <v>0</v>
      </c>
    </row>
    <row r="15" spans="1:7" ht="18.75" x14ac:dyDescent="0.25">
      <c r="A15" s="19" t="s">
        <v>45</v>
      </c>
      <c r="B15" s="20">
        <f>SUM(B3:B14)</f>
        <v>5786.7531500000005</v>
      </c>
      <c r="C15" s="20">
        <f t="shared" ref="C15:G15" si="3">SUM(C3:C14)</f>
        <v>20832.311340000004</v>
      </c>
      <c r="D15" s="20">
        <f t="shared" si="3"/>
        <v>8906.33</v>
      </c>
      <c r="E15" s="21">
        <f>SUM(E3:E14)</f>
        <v>2473.9805557534742</v>
      </c>
      <c r="F15" s="20">
        <f t="shared" si="3"/>
        <v>2307.5079599999999</v>
      </c>
      <c r="G15" s="21">
        <f t="shared" si="3"/>
        <v>4781.4885157534745</v>
      </c>
    </row>
  </sheetData>
  <mergeCells count="1">
    <mergeCell ref="A1:G1"/>
  </mergeCells>
  <pageMargins left="0.7" right="0.7" top="0.75" bottom="0.75" header="0.3" footer="0.3"/>
  <pageSetup paperSize="9" scale="81"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1"/>
  <sheetViews>
    <sheetView showGridLines="0" zoomScale="85" zoomScaleNormal="85" workbookViewId="0">
      <selection activeCell="B11" sqref="B11:K11"/>
    </sheetView>
  </sheetViews>
  <sheetFormatPr defaultColWidth="0" defaultRowHeight="15" zeroHeight="1" x14ac:dyDescent="0.25"/>
  <cols>
    <col min="1" max="10" width="9.140625" style="1" customWidth="1"/>
    <col min="11" max="11" width="40.85546875" style="1" customWidth="1"/>
    <col min="12" max="12" width="10.140625" style="5" customWidth="1"/>
    <col min="13" max="13" width="20" style="1" customWidth="1"/>
    <col min="14" max="14" width="26" style="4" customWidth="1"/>
    <col min="15" max="15" width="2.28515625" style="1" customWidth="1"/>
    <col min="16" max="18" width="9.140625" style="1" hidden="1" customWidth="1"/>
    <col min="19" max="19" width="12" style="1" hidden="1" customWidth="1"/>
    <col min="20" max="20" width="9.140625" style="1" hidden="1" customWidth="1"/>
    <col min="21" max="21" width="12" style="1" hidden="1" customWidth="1"/>
    <col min="22" max="16384" width="9.140625" style="1" hidden="1"/>
  </cols>
  <sheetData>
    <row r="1" spans="1:16" ht="238.5" customHeight="1" x14ac:dyDescent="0.25">
      <c r="A1" s="28" t="s">
        <v>24</v>
      </c>
      <c r="B1" s="28"/>
      <c r="C1" s="28"/>
      <c r="D1" s="28"/>
      <c r="E1" s="28"/>
      <c r="F1" s="28"/>
      <c r="G1" s="28"/>
      <c r="H1" s="28"/>
      <c r="I1" s="28"/>
      <c r="J1" s="28"/>
      <c r="K1" s="28"/>
      <c r="L1" s="28"/>
      <c r="M1" s="24" t="s">
        <v>25</v>
      </c>
      <c r="N1" s="24"/>
    </row>
    <row r="2" spans="1:16" ht="18.75" x14ac:dyDescent="0.25">
      <c r="A2" s="29" t="s">
        <v>1</v>
      </c>
      <c r="B2" s="30"/>
      <c r="C2" s="30"/>
      <c r="D2" s="30"/>
      <c r="E2" s="30"/>
      <c r="F2" s="30"/>
      <c r="G2" s="30"/>
      <c r="H2" s="30"/>
      <c r="I2" s="30"/>
      <c r="J2" s="30"/>
      <c r="K2" s="31"/>
      <c r="L2" s="25" t="s">
        <v>16</v>
      </c>
      <c r="M2" s="27">
        <f>(3.6*M4+M5)/M6</f>
        <v>0.82628174930108345</v>
      </c>
      <c r="N2" s="23" t="s">
        <v>31</v>
      </c>
    </row>
    <row r="3" spans="1:16" ht="18.75" x14ac:dyDescent="0.25">
      <c r="A3" s="25" t="s">
        <v>0</v>
      </c>
      <c r="B3" s="25"/>
      <c r="C3" s="25"/>
      <c r="D3" s="25"/>
      <c r="E3" s="25"/>
      <c r="F3" s="25"/>
      <c r="G3" s="25"/>
      <c r="H3" s="25"/>
      <c r="I3" s="25"/>
      <c r="J3" s="25"/>
      <c r="K3" s="25"/>
      <c r="L3" s="25"/>
      <c r="M3" s="27"/>
      <c r="N3" s="23"/>
    </row>
    <row r="4" spans="1:16" ht="159" customHeight="1" x14ac:dyDescent="0.25">
      <c r="A4" s="8" t="s">
        <v>2</v>
      </c>
      <c r="B4" s="28" t="s">
        <v>26</v>
      </c>
      <c r="C4" s="28"/>
      <c r="D4" s="28"/>
      <c r="E4" s="28"/>
      <c r="F4" s="28"/>
      <c r="G4" s="28"/>
      <c r="H4" s="28"/>
      <c r="I4" s="28"/>
      <c r="J4" s="28"/>
      <c r="K4" s="28"/>
      <c r="L4" s="9" t="s">
        <v>8</v>
      </c>
      <c r="M4" s="10">
        <f>'Energia i Paliwo'!F15</f>
        <v>2307.5079599999999</v>
      </c>
      <c r="N4" s="14"/>
    </row>
    <row r="5" spans="1:16" ht="187.5" customHeight="1" x14ac:dyDescent="0.25">
      <c r="A5" s="8" t="s">
        <v>3</v>
      </c>
      <c r="B5" s="28" t="s">
        <v>27</v>
      </c>
      <c r="C5" s="28"/>
      <c r="D5" s="28"/>
      <c r="E5" s="28"/>
      <c r="F5" s="28"/>
      <c r="G5" s="28"/>
      <c r="H5" s="28"/>
      <c r="I5" s="28"/>
      <c r="J5" s="28"/>
      <c r="K5" s="28"/>
      <c r="L5" s="9" t="s">
        <v>9</v>
      </c>
      <c r="M5" s="10">
        <f>'Energia i Paliwo'!D15</f>
        <v>8906.33</v>
      </c>
      <c r="N5" s="6"/>
    </row>
    <row r="6" spans="1:16" ht="37.5" customHeight="1" x14ac:dyDescent="0.25">
      <c r="A6" s="8" t="s">
        <v>4</v>
      </c>
      <c r="B6" s="28" t="s">
        <v>6</v>
      </c>
      <c r="C6" s="28"/>
      <c r="D6" s="28"/>
      <c r="E6" s="28"/>
      <c r="F6" s="28"/>
      <c r="G6" s="28"/>
      <c r="H6" s="28"/>
      <c r="I6" s="28"/>
      <c r="J6" s="28"/>
      <c r="K6" s="28"/>
      <c r="L6" s="9" t="s">
        <v>9</v>
      </c>
      <c r="M6" s="6">
        <f>'Energia i Paliwo'!C15</f>
        <v>20832.311340000004</v>
      </c>
      <c r="N6" s="6" t="s">
        <v>54</v>
      </c>
    </row>
    <row r="7" spans="1:16" ht="37.5" customHeight="1" x14ac:dyDescent="0.25">
      <c r="A7" s="8" t="s">
        <v>5</v>
      </c>
      <c r="B7" s="28" t="s">
        <v>7</v>
      </c>
      <c r="C7" s="28"/>
      <c r="D7" s="28"/>
      <c r="E7" s="28"/>
      <c r="F7" s="28"/>
      <c r="G7" s="28"/>
      <c r="H7" s="28"/>
      <c r="I7" s="28"/>
      <c r="J7" s="28"/>
      <c r="K7" s="28"/>
      <c r="L7" s="9" t="s">
        <v>9</v>
      </c>
      <c r="M7" s="6">
        <v>0</v>
      </c>
      <c r="N7" s="6" t="s">
        <v>53</v>
      </c>
    </row>
    <row r="8" spans="1:16" ht="18.75" x14ac:dyDescent="0.25">
      <c r="A8" s="29" t="s">
        <v>10</v>
      </c>
      <c r="B8" s="30"/>
      <c r="C8" s="30"/>
      <c r="D8" s="30"/>
      <c r="E8" s="30"/>
      <c r="F8" s="30"/>
      <c r="G8" s="30"/>
      <c r="H8" s="30"/>
      <c r="I8" s="30"/>
      <c r="J8" s="30"/>
      <c r="K8" s="31"/>
      <c r="L8" s="26" t="s">
        <v>16</v>
      </c>
      <c r="M8" s="27">
        <f>(1-(1/(M10/M11+M12/M13)))</f>
        <v>0.18999782874404236</v>
      </c>
      <c r="N8" s="12"/>
    </row>
    <row r="9" spans="1:16" ht="18.75" x14ac:dyDescent="0.25">
      <c r="A9" s="25" t="s">
        <v>15</v>
      </c>
      <c r="B9" s="25"/>
      <c r="C9" s="25"/>
      <c r="D9" s="25"/>
      <c r="E9" s="25"/>
      <c r="F9" s="25"/>
      <c r="G9" s="25"/>
      <c r="H9" s="25"/>
      <c r="I9" s="25"/>
      <c r="J9" s="25"/>
      <c r="K9" s="25"/>
      <c r="L9" s="26"/>
      <c r="M9" s="27"/>
      <c r="N9" s="12"/>
    </row>
    <row r="10" spans="1:16" ht="27.75" customHeight="1" x14ac:dyDescent="0.25">
      <c r="A10" s="8" t="s">
        <v>11</v>
      </c>
      <c r="B10" s="28" t="s">
        <v>28</v>
      </c>
      <c r="C10" s="28"/>
      <c r="D10" s="28"/>
      <c r="E10" s="28"/>
      <c r="F10" s="28"/>
      <c r="G10" s="28"/>
      <c r="H10" s="28"/>
      <c r="I10" s="28"/>
      <c r="J10" s="28"/>
      <c r="K10" s="28"/>
      <c r="L10" s="9" t="s">
        <v>16</v>
      </c>
      <c r="M10" s="11">
        <f>100%*M5/M14</f>
        <v>0.42752481252039498</v>
      </c>
      <c r="N10" s="11"/>
      <c r="P10" s="2"/>
    </row>
    <row r="11" spans="1:16" ht="87" customHeight="1" x14ac:dyDescent="0.25">
      <c r="A11" s="8" t="s">
        <v>12</v>
      </c>
      <c r="B11" s="28" t="s">
        <v>21</v>
      </c>
      <c r="C11" s="28"/>
      <c r="D11" s="28"/>
      <c r="E11" s="28"/>
      <c r="F11" s="28"/>
      <c r="G11" s="28"/>
      <c r="H11" s="28"/>
      <c r="I11" s="28"/>
      <c r="J11" s="28"/>
      <c r="K11" s="28"/>
      <c r="L11" s="9" t="s">
        <v>16</v>
      </c>
      <c r="M11" s="7">
        <v>0.9</v>
      </c>
      <c r="N11" s="7"/>
    </row>
    <row r="12" spans="1:16" ht="27.75" customHeight="1" x14ac:dyDescent="0.25">
      <c r="A12" s="8" t="s">
        <v>13</v>
      </c>
      <c r="B12" s="28" t="s">
        <v>29</v>
      </c>
      <c r="C12" s="28"/>
      <c r="D12" s="28"/>
      <c r="E12" s="28"/>
      <c r="F12" s="28"/>
      <c r="G12" s="28"/>
      <c r="H12" s="28"/>
      <c r="I12" s="28"/>
      <c r="J12" s="28"/>
      <c r="K12" s="28"/>
      <c r="L12" s="9" t="s">
        <v>16</v>
      </c>
      <c r="M12" s="11">
        <f>100%*3.6*M15/M14</f>
        <v>0.39875693678068846</v>
      </c>
      <c r="N12" s="11"/>
    </row>
    <row r="13" spans="1:16" ht="81.75" customHeight="1" x14ac:dyDescent="0.25">
      <c r="A13" s="8" t="s">
        <v>14</v>
      </c>
      <c r="B13" s="28" t="s">
        <v>22</v>
      </c>
      <c r="C13" s="28"/>
      <c r="D13" s="28"/>
      <c r="E13" s="28"/>
      <c r="F13" s="28"/>
      <c r="G13" s="28"/>
      <c r="H13" s="28"/>
      <c r="I13" s="28"/>
      <c r="J13" s="28"/>
      <c r="K13" s="28"/>
      <c r="L13" s="9" t="s">
        <v>16</v>
      </c>
      <c r="M13" s="7">
        <v>0.52500000000000002</v>
      </c>
      <c r="N13" s="7"/>
    </row>
    <row r="14" spans="1:16" ht="33.75" customHeight="1" x14ac:dyDescent="0.25">
      <c r="A14" s="8" t="s">
        <v>17</v>
      </c>
      <c r="B14" s="28" t="s">
        <v>30</v>
      </c>
      <c r="C14" s="28"/>
      <c r="D14" s="28"/>
      <c r="E14" s="28"/>
      <c r="F14" s="28"/>
      <c r="G14" s="28"/>
      <c r="H14" s="28"/>
      <c r="I14" s="28"/>
      <c r="J14" s="28"/>
      <c r="K14" s="28"/>
      <c r="L14" s="9" t="s">
        <v>9</v>
      </c>
      <c r="M14" s="10">
        <f>M6</f>
        <v>20832.311340000004</v>
      </c>
      <c r="N14" s="10"/>
    </row>
    <row r="15" spans="1:16" ht="38.25" customHeight="1" x14ac:dyDescent="0.25">
      <c r="A15" s="8" t="s">
        <v>18</v>
      </c>
      <c r="B15" s="28" t="s">
        <v>23</v>
      </c>
      <c r="C15" s="28"/>
      <c r="D15" s="28"/>
      <c r="E15" s="28"/>
      <c r="F15" s="28"/>
      <c r="G15" s="28"/>
      <c r="H15" s="28"/>
      <c r="I15" s="28"/>
      <c r="J15" s="28"/>
      <c r="K15" s="28"/>
      <c r="L15" s="9" t="s">
        <v>8</v>
      </c>
      <c r="M15" s="10">
        <f>M4</f>
        <v>2307.5079599999999</v>
      </c>
      <c r="N15" s="10"/>
    </row>
    <row r="16" spans="1:16" ht="29.25" customHeight="1" x14ac:dyDescent="0.25">
      <c r="A16" s="8" t="s">
        <v>19</v>
      </c>
      <c r="B16" s="28" t="s">
        <v>20</v>
      </c>
      <c r="C16" s="28"/>
      <c r="D16" s="28"/>
      <c r="E16" s="28"/>
      <c r="F16" s="28"/>
      <c r="G16" s="28"/>
      <c r="H16" s="28"/>
      <c r="I16" s="28"/>
      <c r="J16" s="28"/>
      <c r="K16" s="28"/>
      <c r="L16" s="9" t="s">
        <v>9</v>
      </c>
      <c r="M16" s="6">
        <v>0</v>
      </c>
      <c r="N16" s="6"/>
    </row>
    <row r="17" spans="2:2" hidden="1" x14ac:dyDescent="0.25"/>
    <row r="18" spans="2:2" hidden="1" x14ac:dyDescent="0.25"/>
    <row r="19" spans="2:2" hidden="1" x14ac:dyDescent="0.25"/>
    <row r="20" spans="2:2" hidden="1" x14ac:dyDescent="0.25"/>
    <row r="21" spans="2:2" hidden="1" x14ac:dyDescent="0.25">
      <c r="B21" s="3"/>
    </row>
    <row r="22" spans="2:2" hidden="1" x14ac:dyDescent="0.25"/>
    <row r="23" spans="2:2" hidden="1" x14ac:dyDescent="0.25"/>
    <row r="24" spans="2:2" hidden="1" x14ac:dyDescent="0.25"/>
    <row r="25" spans="2:2" hidden="1" x14ac:dyDescent="0.25"/>
    <row r="26" spans="2:2" hidden="1" x14ac:dyDescent="0.25"/>
    <row r="27" spans="2:2" hidden="1" x14ac:dyDescent="0.25"/>
    <row r="28" spans="2:2" hidden="1" x14ac:dyDescent="0.25"/>
    <row r="29" spans="2:2" hidden="1" x14ac:dyDescent="0.25"/>
    <row r="30" spans="2:2" hidden="1" x14ac:dyDescent="0.25"/>
    <row r="31" spans="2:2" hidden="1" x14ac:dyDescent="0.25"/>
  </sheetData>
  <mergeCells count="22">
    <mergeCell ref="B16:K16"/>
    <mergeCell ref="B13:K13"/>
    <mergeCell ref="B12:K12"/>
    <mergeCell ref="B11:K11"/>
    <mergeCell ref="B10:K10"/>
    <mergeCell ref="B14:K14"/>
    <mergeCell ref="B15:K15"/>
    <mergeCell ref="N2:N3"/>
    <mergeCell ref="M1:N1"/>
    <mergeCell ref="A9:K9"/>
    <mergeCell ref="L8:L9"/>
    <mergeCell ref="M8:M9"/>
    <mergeCell ref="A1:L1"/>
    <mergeCell ref="B4:K4"/>
    <mergeCell ref="A2:K2"/>
    <mergeCell ref="A3:K3"/>
    <mergeCell ref="L2:L3"/>
    <mergeCell ref="A8:K8"/>
    <mergeCell ref="B7:K7"/>
    <mergeCell ref="B6:K6"/>
    <mergeCell ref="B5:K5"/>
    <mergeCell ref="M2:M3"/>
  </mergeCells>
  <pageMargins left="0.7" right="0.7" top="0.75" bottom="0.75" header="0.3" footer="0.3"/>
  <pageSetup paperSize="9" scale="46"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Energia i Paliwo</vt:lpstr>
      <vt:lpstr>SPRAWNOŚĆ i PES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Justyna Włodarczyk</dc:creator>
  <cp:lastModifiedBy>Justyna Włodarczyk</cp:lastModifiedBy>
  <cp:lastPrinted>2016-08-29T11:57:02Z</cp:lastPrinted>
  <dcterms:created xsi:type="dcterms:W3CDTF">2016-08-16T07:13:33Z</dcterms:created>
  <dcterms:modified xsi:type="dcterms:W3CDTF">2016-08-30T06:55:10Z</dcterms:modified>
</cp:coreProperties>
</file>